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lski" sheetId="1" r:id="rId1"/>
    <sheet name="Italienisch" sheetId="2" r:id="rId2"/>
    <sheet name="Deutsch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1">'Italienisch'!$A$1:$E$30</definedName>
    <definedName name="_xlnm.Print_Area" localSheetId="0">'Polski'!$A$1:$G$48</definedName>
  </definedNames>
  <calcPr fullCalcOnLoad="1"/>
</workbook>
</file>

<file path=xl/sharedStrings.xml><?xml version="1.0" encoding="utf-8"?>
<sst xmlns="http://schemas.openxmlformats.org/spreadsheetml/2006/main" count="103" uniqueCount="46">
  <si>
    <t>STARKSTROM-GERÄTEBAU GMBH</t>
  </si>
  <si>
    <t>Wydajność i regulacja</t>
  </si>
  <si>
    <t>Moc znamionowa</t>
  </si>
  <si>
    <t>KVA</t>
  </si>
  <si>
    <t>Ur</t>
  </si>
  <si>
    <t>phi I</t>
  </si>
  <si>
    <t>phi I**</t>
  </si>
  <si>
    <t>Straty jałowe</t>
  </si>
  <si>
    <t>W</t>
  </si>
  <si>
    <t>Straty obciążeniowe</t>
  </si>
  <si>
    <r>
      <t xml:space="preserve"> </t>
    </r>
    <r>
      <rPr>
        <sz val="10"/>
        <rFont val="Arial"/>
        <family val="0"/>
      </rPr>
      <t>Ux</t>
    </r>
  </si>
  <si>
    <t>phi II</t>
  </si>
  <si>
    <t>phi II**</t>
  </si>
  <si>
    <t>Napięcie zwarcia</t>
  </si>
  <si>
    <t>%</t>
  </si>
  <si>
    <t>Napięcie znamionowe GN</t>
  </si>
  <si>
    <t>V</t>
  </si>
  <si>
    <r>
      <t>Napięcie znamionowe D</t>
    </r>
    <r>
      <rPr>
        <sz val="10"/>
        <rFont val="Arial"/>
        <family val="0"/>
      </rPr>
      <t>N</t>
    </r>
  </si>
  <si>
    <t>Prąd znamionowy GN</t>
  </si>
  <si>
    <t>A</t>
  </si>
  <si>
    <t>Prąd znamionowy DN</t>
  </si>
  <si>
    <t>Współczynnik mocy</t>
  </si>
  <si>
    <t xml:space="preserve"> </t>
  </si>
  <si>
    <t>Obciążenie</t>
  </si>
  <si>
    <t>Sprawność</t>
  </si>
  <si>
    <t>Straty ogółem przy 75°C</t>
  </si>
  <si>
    <t>przy 120 °C</t>
  </si>
  <si>
    <t>Spadek nap.</t>
  </si>
  <si>
    <t>Napięcie obciążenia</t>
  </si>
  <si>
    <t>Rendimento - Caduta di tensione</t>
  </si>
  <si>
    <t>Potenza</t>
  </si>
  <si>
    <t>Perdite a vuoto</t>
  </si>
  <si>
    <t>Perdite a carico</t>
  </si>
  <si>
    <t>Tensione di c. c.</t>
  </si>
  <si>
    <r>
      <t xml:space="preserve">Cos </t>
    </r>
    <r>
      <rPr>
        <sz val="10"/>
        <rFont val="Symbol"/>
        <family val="1"/>
      </rPr>
      <t>j</t>
    </r>
  </si>
  <si>
    <t>Carico</t>
  </si>
  <si>
    <t>Rendimento</t>
  </si>
  <si>
    <t>Caduta di tensione</t>
  </si>
  <si>
    <t>Wirkungsgrad-Spannungabfall</t>
  </si>
  <si>
    <t>Nennleistung</t>
  </si>
  <si>
    <t>Leerlaufverluste</t>
  </si>
  <si>
    <t>Kurzschlußverluste</t>
  </si>
  <si>
    <t>Kurzschlußspannung</t>
  </si>
  <si>
    <t>Last</t>
  </si>
  <si>
    <t>Wirkungsgrad</t>
  </si>
  <si>
    <t>Spannungabfa.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</si>
</sst>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"/>
    <numFmt numFmtId="167" formatCode="GENERAL"/>
    <numFmt numFmtId="168" formatCode="0.0"/>
    <numFmt numFmtId="169" formatCode="0%"/>
  </numFmts>
  <fonts count="5">
    <font>
      <sz val="10"/>
      <name val="Arial"/>
      <family val="0"/>
    </font>
    <font>
      <sz val="10"/>
      <color indexed="9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166" fontId="0" fillId="0" borderId="0" xfId="0" applyNumberFormat="1" applyFont="1" applyAlignment="1">
      <alignment/>
    </xf>
    <xf numFmtId="164" fontId="0" fillId="0" borderId="0" xfId="0" applyAlignment="1">
      <alignment/>
    </xf>
    <xf numFmtId="164" fontId="2" fillId="0" borderId="0" xfId="0" applyFont="1" applyAlignment="1">
      <alignment/>
    </xf>
    <xf numFmtId="166" fontId="0" fillId="2" borderId="0" xfId="0" applyNumberFormat="1" applyFill="1" applyAlignment="1">
      <alignment/>
    </xf>
    <xf numFmtId="164" fontId="3" fillId="0" borderId="0" xfId="0" applyFont="1" applyAlignment="1">
      <alignment/>
    </xf>
    <xf numFmtId="168" fontId="0" fillId="0" borderId="0" xfId="0" applyNumberFormat="1" applyAlignment="1">
      <alignment/>
    </xf>
    <xf numFmtId="164" fontId="0" fillId="2" borderId="0" xfId="0" applyFont="1" applyFill="1" applyAlignment="1">
      <alignment/>
    </xf>
    <xf numFmtId="164" fontId="0" fillId="2" borderId="0" xfId="0" applyFont="1" applyFill="1" applyAlignment="1">
      <alignment/>
    </xf>
    <xf numFmtId="164" fontId="3" fillId="2" borderId="0" xfId="0" applyFont="1" applyFill="1" applyAlignment="1">
      <alignment horizontal="right"/>
    </xf>
    <xf numFmtId="165" fontId="0" fillId="2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 horizontal="right"/>
    </xf>
    <xf numFmtId="169" fontId="0" fillId="0" borderId="0" xfId="0" applyNumberFormat="1" applyFont="1" applyAlignment="1">
      <alignment/>
    </xf>
    <xf numFmtId="164" fontId="0" fillId="2" borderId="0" xfId="0" applyFont="1" applyFill="1" applyAlignment="1">
      <alignment horizontal="right"/>
    </xf>
    <xf numFmtId="164" fontId="3" fillId="2" borderId="0" xfId="0" applyFont="1" applyFill="1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8" fontId="0" fillId="2" borderId="0" xfId="0" applyNumberFormat="1" applyFill="1" applyAlignment="1">
      <alignment/>
    </xf>
    <xf numFmtId="164" fontId="0" fillId="0" borderId="0" xfId="0" applyFont="1" applyBorder="1" applyAlignment="1">
      <alignment/>
    </xf>
    <xf numFmtId="164" fontId="0" fillId="0" borderId="2" xfId="0" applyBorder="1" applyAlignment="1">
      <alignment/>
    </xf>
    <xf numFmtId="165" fontId="0" fillId="0" borderId="0" xfId="0" applyNumberFormat="1" applyBorder="1" applyAlignment="1">
      <alignment/>
    </xf>
    <xf numFmtId="165" fontId="0" fillId="2" borderId="0" xfId="0" applyNumberFormat="1" applyFill="1" applyBorder="1" applyAlignment="1">
      <alignment/>
    </xf>
    <xf numFmtId="166" fontId="0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6" fontId="0" fillId="2" borderId="0" xfId="0" applyNumberFormat="1" applyFill="1" applyBorder="1" applyAlignment="1">
      <alignment/>
    </xf>
    <xf numFmtId="168" fontId="0" fillId="0" borderId="0" xfId="0" applyNumberFormat="1" applyBorder="1" applyAlignment="1">
      <alignment/>
    </xf>
    <xf numFmtId="164" fontId="0" fillId="2" borderId="0" xfId="0" applyFont="1" applyFill="1" applyBorder="1" applyAlignment="1">
      <alignment/>
    </xf>
    <xf numFmtId="165" fontId="0" fillId="2" borderId="0" xfId="0" applyNumberFormat="1" applyFont="1" applyFill="1" applyBorder="1" applyAlignment="1">
      <alignment horizontal="right"/>
    </xf>
    <xf numFmtId="164" fontId="0" fillId="2" borderId="0" xfId="0" applyFont="1" applyFill="1" applyBorder="1" applyAlignment="1">
      <alignment horizontal="right"/>
    </xf>
    <xf numFmtId="164" fontId="0" fillId="2" borderId="0" xfId="0" applyFont="1" applyFill="1" applyBorder="1" applyAlignment="1">
      <alignment horizontal="left"/>
    </xf>
    <xf numFmtId="169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626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361950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3333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361950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3333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workbookViewId="0" topLeftCell="A1">
      <selection activeCell="F29" sqref="F29"/>
    </sheetView>
  </sheetViews>
  <sheetFormatPr defaultColWidth="11.421875" defaultRowHeight="12.75"/>
  <cols>
    <col min="1" max="1" width="18.57421875" style="0" customWidth="1"/>
    <col min="2" max="2" width="10.140625" style="0" customWidth="1"/>
    <col min="3" max="3" width="14.8515625" style="0" customWidth="1"/>
    <col min="4" max="4" width="14.7109375" style="0" customWidth="1"/>
    <col min="5" max="16384" width="11.57421875" style="0" customWidth="1"/>
  </cols>
  <sheetData>
    <row r="2" spans="1:9" s="3" customFormat="1" ht="12.75">
      <c r="A2" s="1"/>
      <c r="B2" s="1"/>
      <c r="C2" s="2" t="s">
        <v>0</v>
      </c>
      <c r="D2" s="1"/>
      <c r="E2" s="1"/>
      <c r="F2" s="1"/>
      <c r="G2" s="1"/>
      <c r="H2" s="1"/>
      <c r="I2" s="1"/>
    </row>
    <row r="6" spans="1:3" ht="12.75">
      <c r="A6" s="4" t="s">
        <v>1</v>
      </c>
      <c r="C6" s="5"/>
    </row>
    <row r="7" ht="12.75">
      <c r="C7" s="5"/>
    </row>
    <row r="8" spans="1:7" ht="12.75">
      <c r="A8" s="4" t="s">
        <v>2</v>
      </c>
      <c r="B8" s="4" t="s">
        <v>3</v>
      </c>
      <c r="C8" s="6">
        <v>1000</v>
      </c>
      <c r="E8" s="4" t="s">
        <v>4</v>
      </c>
      <c r="F8" s="7" t="s">
        <v>5</v>
      </c>
      <c r="G8" s="7" t="s">
        <v>6</v>
      </c>
    </row>
    <row r="9" spans="1:7" ht="12.75">
      <c r="A9" s="4" t="s">
        <v>7</v>
      </c>
      <c r="B9" s="4" t="s">
        <v>8</v>
      </c>
      <c r="C9" s="6">
        <v>2000</v>
      </c>
      <c r="E9" s="8">
        <f>C10/C8/10</f>
        <v>0.8800000000000001</v>
      </c>
      <c r="F9" s="7">
        <f>E9*D17+E11*SQRT(1-D17*D17)</f>
        <v>2.6892393261529928</v>
      </c>
      <c r="G9" s="7">
        <f>E9*E17+E11*SQRT(1-E17*E17)</f>
        <v>4.26506950227035</v>
      </c>
    </row>
    <row r="10" spans="1:7" ht="12.75">
      <c r="A10" s="4" t="s">
        <v>9</v>
      </c>
      <c r="B10" s="4" t="s">
        <v>8</v>
      </c>
      <c r="C10" s="6">
        <v>8800</v>
      </c>
      <c r="E10" s="9" t="s">
        <v>10</v>
      </c>
      <c r="F10" s="7" t="s">
        <v>11</v>
      </c>
      <c r="G10" s="7" t="s">
        <v>12</v>
      </c>
    </row>
    <row r="11" spans="1:7" ht="12.75">
      <c r="A11" s="4" t="s">
        <v>13</v>
      </c>
      <c r="B11" s="4" t="s">
        <v>14</v>
      </c>
      <c r="C11" s="10">
        <v>6</v>
      </c>
      <c r="E11" s="7">
        <f>SQRT(C11*C11-E9*E9)</f>
        <v>5.935115837117251</v>
      </c>
      <c r="F11" s="7">
        <f>E11*D17-E9*SQRT(1-D17*D17)</f>
        <v>5.363580133331859</v>
      </c>
      <c r="G11" s="7">
        <f>E11*E17-E9*SQRT(1-E17*E17)</f>
        <v>4.220092669693801</v>
      </c>
    </row>
    <row r="12" spans="1:7" ht="12.75">
      <c r="A12" s="11" t="s">
        <v>15</v>
      </c>
      <c r="B12" s="4" t="s">
        <v>16</v>
      </c>
      <c r="C12" s="10">
        <v>11000</v>
      </c>
      <c r="E12" s="7"/>
      <c r="F12" s="7"/>
      <c r="G12" s="7"/>
    </row>
    <row r="13" spans="1:7" ht="12.75">
      <c r="A13" s="11" t="s">
        <v>17</v>
      </c>
      <c r="B13" s="4" t="s">
        <v>16</v>
      </c>
      <c r="C13" s="10">
        <v>412</v>
      </c>
      <c r="E13" s="7"/>
      <c r="F13" s="7"/>
      <c r="G13" s="7"/>
    </row>
    <row r="14" spans="1:7" ht="12.75">
      <c r="A14" s="4" t="s">
        <v>18</v>
      </c>
      <c r="B14" s="4" t="s">
        <v>19</v>
      </c>
      <c r="C14" s="12">
        <f>C8*1000/C12/3^(1/2)</f>
        <v>52.4863881081478</v>
      </c>
      <c r="E14" s="7"/>
      <c r="F14" s="7"/>
      <c r="G14" s="7"/>
    </row>
    <row r="15" spans="1:6" ht="12.75">
      <c r="A15" s="4" t="s">
        <v>20</v>
      </c>
      <c r="B15" s="4" t="s">
        <v>19</v>
      </c>
      <c r="C15" s="12">
        <f>C8*1000/C13/3^(1/2)</f>
        <v>1401.3356048291887</v>
      </c>
      <c r="E15" s="7"/>
      <c r="F15" s="7"/>
    </row>
    <row r="16" spans="3:6" ht="12.75">
      <c r="C16" s="12"/>
      <c r="E16" s="7"/>
      <c r="F16" s="7"/>
    </row>
    <row r="17" spans="1:5" ht="12.75">
      <c r="A17" s="13" t="s">
        <v>21</v>
      </c>
      <c r="B17" s="13"/>
      <c r="C17" s="6">
        <v>1</v>
      </c>
      <c r="D17" s="13">
        <v>0.95</v>
      </c>
      <c r="E17" s="13">
        <v>0.8</v>
      </c>
    </row>
    <row r="18" ht="12.75">
      <c r="C18" s="5"/>
    </row>
    <row r="19" spans="1:8" ht="12.75">
      <c r="A19" s="14" t="s">
        <v>22</v>
      </c>
      <c r="B19" s="15" t="s">
        <v>23</v>
      </c>
      <c r="C19" s="16" t="s">
        <v>24</v>
      </c>
      <c r="D19" s="16" t="s">
        <v>24</v>
      </c>
      <c r="E19" s="16" t="s">
        <v>24</v>
      </c>
      <c r="F19" s="13"/>
      <c r="G19" s="16" t="s">
        <v>25</v>
      </c>
      <c r="H19" s="16" t="s">
        <v>26</v>
      </c>
    </row>
    <row r="20" spans="3:7" ht="12.75">
      <c r="C20" s="17" t="s">
        <v>14</v>
      </c>
      <c r="D20" s="17" t="s">
        <v>14</v>
      </c>
      <c r="E20" s="17" t="s">
        <v>14</v>
      </c>
      <c r="G20" s="18" t="s">
        <v>8</v>
      </c>
    </row>
    <row r="21" spans="1:8" ht="12.75">
      <c r="A21" s="19" t="s">
        <v>22</v>
      </c>
      <c r="B21" s="19">
        <v>1</v>
      </c>
      <c r="C21" s="7">
        <f>100*(1-(C9/1000+C10/1000)/(C8+C9/1000+C10/1000))</f>
        <v>98.93153937475267</v>
      </c>
      <c r="D21" s="7">
        <f>100*(1-(C9/1000+C10/1000)/(C8*D17+C9/1000+C10/1000))</f>
        <v>98.8759367194005</v>
      </c>
      <c r="E21" s="7">
        <f>100*(1-(C9/1000+C10/1000)/(C8*E17+C9/1000+C10/1000))</f>
        <v>98.66798223976319</v>
      </c>
      <c r="G21" s="5">
        <f>$C$9+(B21^2)*$C$10</f>
        <v>10800</v>
      </c>
      <c r="H21" s="5">
        <f>$C$9+(B21^2)*$C$10*((235+120)/(235+75))</f>
        <v>12077.41935483871</v>
      </c>
    </row>
    <row r="22" spans="2:8" ht="12.75">
      <c r="B22" s="19">
        <v>0.75</v>
      </c>
      <c r="C22" s="7">
        <f>100*(1-(C9/1000+B22*B22*C10/1000)/(B22*C8+C9/1000+B22*B22*C10/1000))</f>
        <v>99.08184160116255</v>
      </c>
      <c r="D22" s="7">
        <f>100*(1-(C9/1000+B22*B22*C10/1000)/(B22*C8*D17+C9/1000+B22*B22*C10/1000))</f>
        <v>99.03398429355758</v>
      </c>
      <c r="E22" s="7">
        <f>100*(1-(C9/1000+B22*B22*C10/1000)/(B22*C8*E17+C9/1000+B22*B22*C10/1000))</f>
        <v>98.85493038965319</v>
      </c>
      <c r="G22" s="5">
        <f aca="true" t="shared" si="0" ref="G22:G27">$C$9+(B22^2)*$C$10</f>
        <v>6950</v>
      </c>
      <c r="H22" s="5">
        <f aca="true" t="shared" si="1" ref="H22:H27">$C$9+(B22^2)*$C$10*((235+120)/(235+75))</f>
        <v>7668.548387096775</v>
      </c>
    </row>
    <row r="23" spans="2:8" ht="12.75">
      <c r="B23" s="19">
        <v>0.5</v>
      </c>
      <c r="C23" s="7">
        <f>100*(1-(C9/1000+B23*B23*C10/1000)/(B23*C8+C9/1000+B23*B23*C10/1000))</f>
        <v>99.16699722332409</v>
      </c>
      <c r="D23" s="7">
        <f>100*(1-(C9/1000+B23*B23*C10/1000)/(B23*C8*D17+C9/1000+B23*B23*C10/1000))</f>
        <v>99.12353923205343</v>
      </c>
      <c r="E23" s="7">
        <f>100*(1-(C9/1000+B23*B23*C10/1000)/(B23*C8*E17+C9/1000+B23*B23*C10/1000))</f>
        <v>98.96091044037605</v>
      </c>
      <c r="G23" s="5">
        <f t="shared" si="0"/>
        <v>4200</v>
      </c>
      <c r="H23" s="5">
        <f t="shared" si="1"/>
        <v>4519.354838709678</v>
      </c>
    </row>
    <row r="24" spans="2:8" ht="12.75">
      <c r="B24" s="19">
        <v>0.25</v>
      </c>
      <c r="C24" s="7">
        <f>100*(1-(C9/1000+B24*B24*C10/1000)/(B24*C8+C9/1000+B24*B24*C10/1000))</f>
        <v>98.99029895070282</v>
      </c>
      <c r="D24" s="7">
        <f>100*(1-(C9/1000+B24*B24*C10/1000)/(B24*C8*D17+C9/1000+B24*B24*C10/1000))</f>
        <v>98.93772130806082</v>
      </c>
      <c r="E24" s="7">
        <f>100*(1-(C9/1000+B24*B24*C10/1000)/(B24*C8*E17+C9/1000+B24*B24*C10/1000))</f>
        <v>98.74105159219945</v>
      </c>
      <c r="G24" s="5">
        <f t="shared" si="0"/>
        <v>2550</v>
      </c>
      <c r="H24" s="5">
        <f t="shared" si="1"/>
        <v>2629.8387096774195</v>
      </c>
    </row>
    <row r="25" spans="2:8" ht="12.75">
      <c r="B25" s="19">
        <v>1.1500000000000001</v>
      </c>
      <c r="C25" s="7">
        <f>100*(1-(C9/1000+B25*B25*C10/1000)/(B25*C8+C9/1000+B25*B25*C10/1000))</f>
        <v>98.82798602314466</v>
      </c>
      <c r="D25" s="7">
        <f>100*(1-(C9/1000+B25*B25*C10/1000)/(B25*C8*D17+C9/1000+B25*B25*C10/1000))</f>
        <v>98.7670616143736</v>
      </c>
      <c r="E25" s="7">
        <f>100*(1-(C9/1000+B25*B25*C10/1000)/(B25*C8*E17+C9/1000+B25*B25*C10/1000))</f>
        <v>98.53926254072778</v>
      </c>
      <c r="G25" s="5">
        <f t="shared" si="0"/>
        <v>13638.000000000002</v>
      </c>
      <c r="H25" s="5">
        <f t="shared" si="1"/>
        <v>15327.387096774197</v>
      </c>
    </row>
    <row r="26" spans="2:8" ht="12.75">
      <c r="B26" s="19">
        <v>1.25</v>
      </c>
      <c r="C26" s="7">
        <f>100*(1-(C9/1000+B26*B26*C10/1000)/(B26*C8+C9/1000+B26*B26*C10/1000))</f>
        <v>98.75567845151096</v>
      </c>
      <c r="D26" s="7">
        <f>100*(1-(C9/1000+B26*B26*C10/1000)/(B26*C8*D17+C9/1000+B26*B26*C10/1000))</f>
        <v>98.6910450862248</v>
      </c>
      <c r="E26" s="7">
        <f>100*(1-(C9/1000+B26*B26*C10/1000)/(B26*C8*E17+C9/1000+B26*B26*C10/1000))</f>
        <v>98.44942160964804</v>
      </c>
      <c r="G26" s="5">
        <f t="shared" si="0"/>
        <v>15750</v>
      </c>
      <c r="H26" s="5">
        <f t="shared" si="1"/>
        <v>17745.967741935485</v>
      </c>
    </row>
    <row r="27" spans="2:8" ht="12.75">
      <c r="B27" s="19">
        <v>1.4</v>
      </c>
      <c r="C27" s="7">
        <f>100*(1-(C9/1000+B27*B27*C10/1000)/(B27*C8+C9/1000+B27*B27*C10/1000))</f>
        <v>98.6437888233769</v>
      </c>
      <c r="D27" s="7">
        <f>100*(1-(C9/1000+B27*B27*C10/1000)/(B27*C8*D17+C9/1000+B27*B27*C10/1000))</f>
        <v>98.57342756854189</v>
      </c>
      <c r="E27" s="7">
        <f>100*(1-(C9/1000+B27*B27*C10/1000)/(B27*C8*E17+C9/1000+B27*B27*C10/1000))</f>
        <v>98.31046444672275</v>
      </c>
      <c r="G27" s="5">
        <f t="shared" si="0"/>
        <v>19248.000000000004</v>
      </c>
      <c r="H27" s="5">
        <f t="shared" si="1"/>
        <v>21751.74193548388</v>
      </c>
    </row>
    <row r="28" spans="2:5" ht="12.75">
      <c r="B28" s="19"/>
      <c r="C28" s="7"/>
      <c r="D28" s="7"/>
      <c r="E28" s="7"/>
    </row>
    <row r="29" spans="1:5" ht="12.75">
      <c r="A29" s="13"/>
      <c r="B29" s="20" t="s">
        <v>23</v>
      </c>
      <c r="C29" s="20" t="s">
        <v>27</v>
      </c>
      <c r="D29" s="20" t="s">
        <v>27</v>
      </c>
      <c r="E29" s="20" t="s">
        <v>27</v>
      </c>
    </row>
    <row r="30" spans="3:5" ht="12.75">
      <c r="C30" s="17" t="s">
        <v>14</v>
      </c>
      <c r="D30" s="17" t="s">
        <v>14</v>
      </c>
      <c r="E30" s="17" t="s">
        <v>14</v>
      </c>
    </row>
    <row r="31" spans="2:5" ht="12.75">
      <c r="B31" s="19">
        <f>B21</f>
        <v>1</v>
      </c>
      <c r="C31" s="7">
        <f>B31*E9+(POWER(B31*E11,2)/200)</f>
        <v>1.0561280000000002</v>
      </c>
      <c r="D31" s="7">
        <f>B31*F9+(POWER(B31*F11,2)/200)</f>
        <v>2.833079285386354</v>
      </c>
      <c r="E31" s="7">
        <f>B31*G9+(POWER(B31*G11,2)/200)</f>
        <v>4.354115412974367</v>
      </c>
    </row>
    <row r="32" spans="2:5" ht="12.75">
      <c r="B32" s="19">
        <f aca="true" t="shared" si="2" ref="B32:B37">B22</f>
        <v>0.75</v>
      </c>
      <c r="C32" s="7">
        <f>B32*E9+(POWER(B32*E11,2)/200)</f>
        <v>0.7590720000000002</v>
      </c>
      <c r="D32" s="7">
        <f>B32*F9+(POWER(B32*F11,2)/200)</f>
        <v>2.09783947168351</v>
      </c>
      <c r="E32" s="7">
        <f>B32*G9+(POWER(B32*G11,2)/200)</f>
        <v>3.248890451473772</v>
      </c>
    </row>
    <row r="33" spans="2:5" ht="12.75">
      <c r="B33" s="19">
        <f t="shared" si="2"/>
        <v>0.5</v>
      </c>
      <c r="C33" s="7">
        <f>B33*E9+(POWER(B33*E11,2)/200)</f>
        <v>0.4840320000000001</v>
      </c>
      <c r="D33" s="7">
        <f>B33*F9+(POWER(B33*F11,2)/200)</f>
        <v>1.3805796528848366</v>
      </c>
      <c r="E33" s="7">
        <f>B33*G9+(POWER(B33*G11,2)/200)</f>
        <v>2.1547962288111795</v>
      </c>
    </row>
    <row r="34" spans="2:5" ht="12.75">
      <c r="B34" s="19">
        <f t="shared" si="2"/>
        <v>0.25</v>
      </c>
      <c r="C34" s="7">
        <f>B34*E9+(POWER(B34*E11,2)/200)</f>
        <v>0.23100800000000002</v>
      </c>
      <c r="D34" s="7">
        <f>B34*F9+(POWER(B34*F11,2)/200)</f>
        <v>0.6812998289903333</v>
      </c>
      <c r="E34" s="7">
        <f>B34*G9+(POWER(B34*G11,2)/200)</f>
        <v>1.0718327449865885</v>
      </c>
    </row>
    <row r="35" spans="2:5" ht="12.75">
      <c r="B35" s="19">
        <f t="shared" si="2"/>
        <v>1.1500000000000001</v>
      </c>
      <c r="C35" s="7">
        <f>B35*E9+(POWER(B35*E11,2)/200)</f>
        <v>1.2449292800000002</v>
      </c>
      <c r="D35" s="7">
        <f>B35*F9+(POWER(B35*F11,2)/200)</f>
        <v>3.282853571162062</v>
      </c>
      <c r="E35" s="7">
        <f>B35*G9+(POWER(B35*G11,2)/200)</f>
        <v>5.022593144516965</v>
      </c>
    </row>
    <row r="36" spans="2:5" ht="12.75">
      <c r="B36" s="19">
        <f t="shared" si="2"/>
        <v>1.25</v>
      </c>
      <c r="C36" s="7">
        <f>B36*E9+(POWER(B36*E11,2)/200)</f>
        <v>1.3752000000000002</v>
      </c>
      <c r="D36" s="7">
        <f>B36*F9+(POWER(B36*F11,2)/200)</f>
        <v>3.5862990939933677</v>
      </c>
      <c r="E36" s="7">
        <f>B36*G9+(POWER(B36*G11,2)/200)</f>
        <v>5.470471113312964</v>
      </c>
    </row>
    <row r="37" spans="2:5" ht="12.75">
      <c r="B37" s="19">
        <f t="shared" si="2"/>
        <v>1.4000000000000001</v>
      </c>
      <c r="C37" s="7">
        <f>B37*E9+(POWER(B37*E11,2)/200)</f>
        <v>1.5772108800000004</v>
      </c>
      <c r="D37" s="7">
        <f>B37*F9+(POWER(B37*F11,2)/200)</f>
        <v>4.046861376711577</v>
      </c>
      <c r="E37" s="7">
        <f>B37*G9+(POWER(B37*G11,2)/200)</f>
        <v>6.145627288158363</v>
      </c>
    </row>
    <row r="39" spans="1:5" ht="12.75">
      <c r="A39" s="13"/>
      <c r="B39" s="20" t="s">
        <v>23</v>
      </c>
      <c r="C39" s="21" t="s">
        <v>28</v>
      </c>
      <c r="D39" s="21" t="s">
        <v>28</v>
      </c>
      <c r="E39" s="21" t="s">
        <v>28</v>
      </c>
    </row>
    <row r="40" spans="3:5" ht="12.75">
      <c r="C40" s="18" t="s">
        <v>16</v>
      </c>
      <c r="D40" s="18" t="s">
        <v>16</v>
      </c>
      <c r="E40" s="18" t="s">
        <v>16</v>
      </c>
    </row>
    <row r="41" spans="2:5" ht="12.75">
      <c r="B41" s="19">
        <f aca="true" t="shared" si="3" ref="B41:B47">B21</f>
        <v>1</v>
      </c>
      <c r="C41" s="12">
        <f>((100-C31)/100)*$C$13</f>
        <v>407.64875264</v>
      </c>
      <c r="D41" s="12">
        <f>((100-D31)/100)*$C$13</f>
        <v>400.3277133442083</v>
      </c>
      <c r="E41" s="12">
        <f>((100-E31)/100)*$C$13</f>
        <v>394.0610444985456</v>
      </c>
    </row>
    <row r="42" spans="2:5" ht="12.75">
      <c r="B42" s="19">
        <f t="shared" si="3"/>
        <v>0.75</v>
      </c>
      <c r="C42" s="12">
        <f aca="true" t="shared" si="4" ref="C42:E47">((100-C32)/100)*$C$13</f>
        <v>408.87262336</v>
      </c>
      <c r="D42" s="12">
        <f t="shared" si="4"/>
        <v>403.3569013766639</v>
      </c>
      <c r="E42" s="12">
        <f t="shared" si="4"/>
        <v>398.61457133992803</v>
      </c>
    </row>
    <row r="43" spans="2:5" ht="12.75">
      <c r="B43" s="19">
        <f t="shared" si="3"/>
        <v>0.5</v>
      </c>
      <c r="C43" s="12">
        <f t="shared" si="4"/>
        <v>410.00578816</v>
      </c>
      <c r="D43" s="12">
        <f t="shared" si="4"/>
        <v>406.3120118301145</v>
      </c>
      <c r="E43" s="12">
        <f t="shared" si="4"/>
        <v>403.1222395372979</v>
      </c>
    </row>
    <row r="44" spans="2:5" ht="12.75">
      <c r="B44" s="19">
        <f t="shared" si="3"/>
        <v>0.25</v>
      </c>
      <c r="C44" s="12">
        <f t="shared" si="4"/>
        <v>411.04824704</v>
      </c>
      <c r="D44" s="12">
        <f t="shared" si="4"/>
        <v>409.19304470455984</v>
      </c>
      <c r="E44" s="12">
        <f t="shared" si="4"/>
        <v>407.58404909065524</v>
      </c>
    </row>
    <row r="45" spans="2:5" ht="12.75">
      <c r="B45" s="19">
        <f t="shared" si="3"/>
        <v>1.1500000000000001</v>
      </c>
      <c r="C45" s="12">
        <f t="shared" si="4"/>
        <v>406.87089136640003</v>
      </c>
      <c r="D45" s="12">
        <f t="shared" si="4"/>
        <v>398.4746432868123</v>
      </c>
      <c r="E45" s="12">
        <f t="shared" si="4"/>
        <v>391.3069162445901</v>
      </c>
    </row>
    <row r="46" spans="2:5" ht="12.75">
      <c r="B46" s="19">
        <f t="shared" si="3"/>
        <v>1.25</v>
      </c>
      <c r="C46" s="12">
        <f t="shared" si="4"/>
        <v>406.33417599999996</v>
      </c>
      <c r="D46" s="12">
        <f t="shared" si="4"/>
        <v>397.22444773274736</v>
      </c>
      <c r="E46" s="12">
        <f t="shared" si="4"/>
        <v>389.46165901315055</v>
      </c>
    </row>
    <row r="47" spans="2:5" ht="12.75">
      <c r="B47" s="19">
        <f t="shared" si="3"/>
        <v>1.4000000000000001</v>
      </c>
      <c r="C47" s="12">
        <f t="shared" si="4"/>
        <v>405.50189117440004</v>
      </c>
      <c r="D47" s="12">
        <f t="shared" si="4"/>
        <v>395.3269311279483</v>
      </c>
      <c r="E47" s="12">
        <f t="shared" si="4"/>
        <v>386.68001557278757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workbookViewId="0" topLeftCell="A1">
      <selection activeCell="C5" sqref="C5"/>
    </sheetView>
  </sheetViews>
  <sheetFormatPr defaultColWidth="11.421875" defaultRowHeight="12.75"/>
  <cols>
    <col min="1" max="1" width="17.28125" style="0" customWidth="1"/>
    <col min="2" max="2" width="11.57421875" style="0" customWidth="1"/>
    <col min="3" max="3" width="15.8515625" style="0" customWidth="1"/>
    <col min="4" max="4" width="17.140625" style="0" customWidth="1"/>
    <col min="5" max="5" width="16.140625" style="0" customWidth="1"/>
    <col min="6" max="7" width="0" style="0" hidden="1" customWidth="1"/>
    <col min="8" max="16384" width="11.57421875" style="0" customWidth="1"/>
  </cols>
  <sheetData>
    <row r="2" spans="1:8" ht="12.75">
      <c r="A2" s="22"/>
      <c r="B2" s="22"/>
      <c r="C2" s="23" t="s">
        <v>0</v>
      </c>
      <c r="D2" s="22"/>
      <c r="E2" s="22"/>
      <c r="G2" s="22"/>
      <c r="H2" s="3"/>
    </row>
    <row r="6" spans="1:3" ht="12.75">
      <c r="A6" s="4" t="s">
        <v>29</v>
      </c>
      <c r="C6" s="5"/>
    </row>
    <row r="7" ht="12.75">
      <c r="C7" s="5"/>
    </row>
    <row r="8" spans="1:7" ht="12.75">
      <c r="A8" s="4" t="s">
        <v>30</v>
      </c>
      <c r="B8" s="4" t="s">
        <v>3</v>
      </c>
      <c r="C8" s="6">
        <v>1250</v>
      </c>
      <c r="E8" s="4" t="s">
        <v>4</v>
      </c>
      <c r="F8" s="7" t="s">
        <v>5</v>
      </c>
      <c r="G8" s="7" t="s">
        <v>6</v>
      </c>
    </row>
    <row r="9" spans="1:7" ht="12.75">
      <c r="A9" s="4" t="s">
        <v>31</v>
      </c>
      <c r="B9" s="4" t="s">
        <v>8</v>
      </c>
      <c r="C9" s="6">
        <v>2150</v>
      </c>
      <c r="E9" s="8">
        <f>C10/C8/10</f>
        <v>0.9359999999999999</v>
      </c>
      <c r="F9" s="7">
        <f>E9*D14+E11*SQRT(1-D14*D14)</f>
        <v>4.30472539854255</v>
      </c>
      <c r="G9" s="7">
        <f>E9*E14+E11*SQRT(1-E14*E14)</f>
        <v>5.302833864723402</v>
      </c>
    </row>
    <row r="10" spans="1:7" ht="12.75">
      <c r="A10" s="4" t="s">
        <v>32</v>
      </c>
      <c r="B10" s="4" t="s">
        <v>8</v>
      </c>
      <c r="C10" s="6">
        <v>11700</v>
      </c>
      <c r="E10" s="9" t="s">
        <v>10</v>
      </c>
      <c r="F10" s="7" t="s">
        <v>11</v>
      </c>
      <c r="G10" s="7" t="s">
        <v>12</v>
      </c>
    </row>
    <row r="11" spans="1:7" ht="12.75">
      <c r="A11" s="4" t="s">
        <v>33</v>
      </c>
      <c r="B11" s="4" t="s">
        <v>14</v>
      </c>
      <c r="C11" s="24">
        <v>6</v>
      </c>
      <c r="E11" s="7">
        <f>SQRT(C11*C11-E9*E9)</f>
        <v>5.926542330904252</v>
      </c>
      <c r="F11" s="7">
        <f>E11*D14-E9*SQRT(1-D14*D14)</f>
        <v>4.179633864723401</v>
      </c>
      <c r="G11" s="7">
        <f>E11*E14-E9*SQRT(1-E14*E14)</f>
        <v>2.807125398542551</v>
      </c>
    </row>
    <row r="12" spans="3:6" ht="12.75">
      <c r="C12" s="12"/>
      <c r="E12" s="7"/>
      <c r="F12" s="7"/>
    </row>
    <row r="13" spans="3:6" ht="12.75">
      <c r="C13" s="12"/>
      <c r="E13" s="7"/>
      <c r="F13" s="7"/>
    </row>
    <row r="14" spans="1:5" ht="12.75">
      <c r="A14" s="13" t="s">
        <v>34</v>
      </c>
      <c r="B14" s="13"/>
      <c r="C14" s="6">
        <v>1</v>
      </c>
      <c r="D14" s="13">
        <v>0.8</v>
      </c>
      <c r="E14" s="13">
        <v>0.6</v>
      </c>
    </row>
    <row r="15" ht="12.75">
      <c r="C15" s="5"/>
    </row>
    <row r="16" spans="1:5" ht="12.75">
      <c r="A16" t="s">
        <v>22</v>
      </c>
      <c r="B16" s="13" t="s">
        <v>35</v>
      </c>
      <c r="C16" s="16" t="s">
        <v>36</v>
      </c>
      <c r="D16" s="16" t="s">
        <v>36</v>
      </c>
      <c r="E16" s="16" t="s">
        <v>36</v>
      </c>
    </row>
    <row r="17" ht="12.75">
      <c r="C17" s="5"/>
    </row>
    <row r="18" spans="1:5" ht="12.75">
      <c r="A18" s="19" t="s">
        <v>22</v>
      </c>
      <c r="B18" s="19">
        <v>1</v>
      </c>
      <c r="C18" s="7">
        <f>100*(1-(C9/1000+C10/1000)/(C8+C9/1000+C10/1000))</f>
        <v>98.90414210547138</v>
      </c>
      <c r="D18" s="7">
        <f>100*(1-(C9/1000+C10/1000)/(C8*D14+C9/1000+C10/1000))</f>
        <v>98.63392020515856</v>
      </c>
      <c r="E18" s="7">
        <f>100*(1-(C9/1000+C10/1000)/(C8*E14+C9/1000+C10/1000))</f>
        <v>98.18681678339988</v>
      </c>
    </row>
    <row r="19" spans="2:5" ht="12.75">
      <c r="B19" s="19">
        <v>0.75</v>
      </c>
      <c r="C19" s="7">
        <f>100*(1-(C9/1000+B19*B19*C10/1000)/(B19*C8+C9/1000+B19*B19*C10/1000))</f>
        <v>99.07726044769711</v>
      </c>
      <c r="D19" s="7">
        <f>100*(1-(C9/1000+B19*B19*C10/1000)/(B19*C8*D14+C9/1000+B19*B19*C10/1000))</f>
        <v>98.84923021161973</v>
      </c>
      <c r="E19" s="7">
        <f>100*(1-(C9/1000+B19*B19*C10/1000)/(B19*C8*E14+C9/1000+B19*B19*C10/1000))</f>
        <v>98.47150344103198</v>
      </c>
    </row>
    <row r="20" spans="2:5" ht="12.75">
      <c r="B20" s="19">
        <v>0.5</v>
      </c>
      <c r="C20" s="7">
        <f>100*(1-(C9/1000+B20*B20*C10/1000)/(B20*C8+C9/1000+B20*B20*C10/1000))</f>
        <v>99.1945403325001</v>
      </c>
      <c r="D20" s="7">
        <f>100*(1-(C9/1000+B20*B20*C10/1000)/(B20*C8*D14+C9/1000+B20*B20*C10/1000))</f>
        <v>98.99519873286145</v>
      </c>
      <c r="E20" s="7">
        <f>100*(1-(C9/1000+B20*B20*C10/1000)/(B20*C8*E14+C9/1000+B20*B20*C10/1000))</f>
        <v>98.66473722291653</v>
      </c>
    </row>
    <row r="21" spans="2:5" ht="12.75">
      <c r="B21" s="19">
        <v>0.25</v>
      </c>
      <c r="C21" s="7">
        <f>100*(1-(C9/1000+B21*B21*C10/1000)/(B21*C8+C9/1000+B21*B21*C10/1000))</f>
        <v>99.08642317829612</v>
      </c>
      <c r="D21" s="7">
        <f>100*(1-(C9/1000+B21*B21*C10/1000)/(B21*C8*D14+C9/1000+B21*B21*C10/1000))</f>
        <v>98.86063122513036</v>
      </c>
      <c r="E21" s="7">
        <f>100*(1-(C9/1000+B21*B21*C10/1000)/(B21*C8*E14+C9/1000+B21*B21*C10/1000))</f>
        <v>98.48658940940875</v>
      </c>
    </row>
    <row r="22" spans="2:5" ht="12.75">
      <c r="B22" s="19">
        <v>1.4</v>
      </c>
      <c r="C22" s="7">
        <f>100*(1-(C9/1000+B22*B22*C10/1000)/(B22*C8+C9/1000+B22*B22*C10/1000))</f>
        <v>98.58699485432221</v>
      </c>
      <c r="D22" s="7">
        <f>100*(1-(C9/1000+B22*B22*C10/1000)/(B22*C8*D14+C9/1000+B22*B22*C10/1000))</f>
        <v>98.2399609285641</v>
      </c>
      <c r="E22" s="7">
        <f>100*(1-(C9/1000+B22*B22*C10/1000)/(B22*C8*E14+C9/1000+B22*B22*C10/1000))</f>
        <v>97.66696865913484</v>
      </c>
    </row>
    <row r="23" spans="2:5" ht="12.75">
      <c r="B23" s="19"/>
      <c r="C23" s="7"/>
      <c r="D23" s="7"/>
      <c r="E23" s="7"/>
    </row>
    <row r="24" spans="3:5" ht="12.75">
      <c r="C24" s="16" t="s">
        <v>37</v>
      </c>
      <c r="D24" s="16" t="s">
        <v>37</v>
      </c>
      <c r="E24" s="16" t="s">
        <v>37</v>
      </c>
    </row>
    <row r="25" ht="12.75">
      <c r="C25" s="5"/>
    </row>
    <row r="26" spans="2:5" ht="12.75">
      <c r="B26" s="19">
        <v>1</v>
      </c>
      <c r="C26" s="7">
        <f>B26*E9+(POWER(B26*E11,2)/200)</f>
        <v>1.11161952</v>
      </c>
      <c r="D26" s="7">
        <f>B26*F9+(POWER(B26*F11,2)/200)</f>
        <v>4.392072094758264</v>
      </c>
      <c r="E26" s="7">
        <f>B26*G9+(POWER(B26*G11,2)/200)</f>
        <v>5.342233629739115</v>
      </c>
    </row>
    <row r="27" spans="2:5" ht="12.75">
      <c r="B27" s="19">
        <v>0.75</v>
      </c>
      <c r="C27" s="7">
        <f>B27*E9+(POWER(B27*E11,2)/200)</f>
        <v>0.80078598</v>
      </c>
      <c r="D27" s="7">
        <f>B27*F9+(POWER(B27*F11,2)/200)</f>
        <v>3.2776765655282514</v>
      </c>
      <c r="E27" s="7">
        <f>B27*G9+(POWER(B27*G11,2)/200)</f>
        <v>3.9992877663638904</v>
      </c>
    </row>
    <row r="28" spans="2:5" ht="12.75">
      <c r="B28" s="19">
        <v>0.5</v>
      </c>
      <c r="C28" s="7">
        <f>B28*E9+(POWER(B28*E11,2)/200)</f>
        <v>0.51190488</v>
      </c>
      <c r="D28" s="7">
        <f>B28*F9+(POWER(B28*F11,2)/200)</f>
        <v>2.1741993733252034</v>
      </c>
      <c r="E28" s="7">
        <f>B28*G9+(POWER(B28*G11,2)/200)</f>
        <v>2.661266873615629</v>
      </c>
    </row>
    <row r="29" spans="2:5" ht="12.75">
      <c r="B29" s="19">
        <v>0.25</v>
      </c>
      <c r="C29" s="7">
        <f>B29*E9+(POWER(B29*E11,2)/200)</f>
        <v>0.24497622</v>
      </c>
      <c r="D29" s="7">
        <f>B29*F9+(POWER(B29*F11,2)/200)</f>
        <v>1.0816405181491198</v>
      </c>
      <c r="E29" s="7">
        <f>B29*G9+(POWER(B29*G11,2)/200)</f>
        <v>1.3281709514943325</v>
      </c>
    </row>
    <row r="30" spans="2:5" ht="12.75">
      <c r="B30" s="19">
        <v>1.4</v>
      </c>
      <c r="C30" s="7">
        <f>B30*E9+(POWER(B30*E11,2)/200)</f>
        <v>1.6546142592000002</v>
      </c>
      <c r="D30" s="7">
        <f>B30*F9+(POWER(B30*F11,2)/200)</f>
        <v>6.19781508254237</v>
      </c>
      <c r="E30" s="7">
        <f>B30*G9+(POWER(B30*G11,2)/200)</f>
        <v>7.501190950043561</v>
      </c>
    </row>
  </sheetData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C5" sqref="C5"/>
    </sheetView>
  </sheetViews>
  <sheetFormatPr defaultColWidth="11.421875" defaultRowHeight="12.75"/>
  <cols>
    <col min="1" max="1" width="17.28125" style="0" customWidth="1"/>
    <col min="2" max="2" width="11.57421875" style="0" customWidth="1"/>
    <col min="3" max="3" width="15.8515625" style="0" customWidth="1"/>
    <col min="4" max="4" width="17.140625" style="0" customWidth="1"/>
    <col min="5" max="5" width="11.57421875" style="0" customWidth="1"/>
    <col min="6" max="7" width="0" style="0" hidden="1" customWidth="1"/>
    <col min="8" max="16384" width="11.5742187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25" t="s">
        <v>0</v>
      </c>
      <c r="D2" s="3"/>
      <c r="E2" s="3"/>
      <c r="F2" s="3"/>
      <c r="G2" s="3"/>
      <c r="H2" s="3"/>
    </row>
    <row r="3" spans="1:8" ht="12.75">
      <c r="A3" s="26"/>
      <c r="B3" s="26"/>
      <c r="C3" s="26"/>
      <c r="D3" s="26"/>
      <c r="E3" s="26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25" t="s">
        <v>38</v>
      </c>
      <c r="B6" s="3"/>
      <c r="C6" s="27"/>
      <c r="D6" s="3"/>
      <c r="E6" s="3"/>
      <c r="F6" s="3"/>
      <c r="G6" s="3"/>
      <c r="H6" s="3"/>
    </row>
    <row r="7" spans="1:8" ht="12.75">
      <c r="A7" s="3"/>
      <c r="B7" s="3"/>
      <c r="C7" s="27"/>
      <c r="D7" s="3"/>
      <c r="E7" s="3"/>
      <c r="F7" s="3"/>
      <c r="G7" s="3"/>
      <c r="H7" s="3"/>
    </row>
    <row r="8" spans="1:8" ht="12.75">
      <c r="A8" s="25" t="s">
        <v>39</v>
      </c>
      <c r="B8" s="25" t="s">
        <v>3</v>
      </c>
      <c r="C8" s="28">
        <v>1000</v>
      </c>
      <c r="D8" s="3"/>
      <c r="E8" s="25" t="s">
        <v>4</v>
      </c>
      <c r="F8" s="29" t="s">
        <v>5</v>
      </c>
      <c r="G8" s="29" t="s">
        <v>6</v>
      </c>
      <c r="H8" s="3"/>
    </row>
    <row r="9" spans="1:8" ht="12.75">
      <c r="A9" s="25" t="s">
        <v>40</v>
      </c>
      <c r="B9" s="25" t="s">
        <v>8</v>
      </c>
      <c r="C9" s="28">
        <v>2000</v>
      </c>
      <c r="D9" s="3"/>
      <c r="E9" s="3">
        <f>C10/C8/10</f>
        <v>0.8800000000000001</v>
      </c>
      <c r="F9" s="29">
        <f>E9*D14+E11*SQRT(1-D14*D14)</f>
        <v>2.6892393261529928</v>
      </c>
      <c r="G9" s="29">
        <f>E9*E14+E11*SQRT(1-E14*E14)</f>
        <v>4.26506950227035</v>
      </c>
      <c r="H9" s="3"/>
    </row>
    <row r="10" spans="1:8" ht="12.75">
      <c r="A10" s="25" t="s">
        <v>41</v>
      </c>
      <c r="B10" s="25" t="s">
        <v>8</v>
      </c>
      <c r="C10" s="28">
        <v>8800</v>
      </c>
      <c r="D10" s="3"/>
      <c r="E10" s="30" t="s">
        <v>10</v>
      </c>
      <c r="F10" s="29" t="s">
        <v>11</v>
      </c>
      <c r="G10" s="29" t="s">
        <v>12</v>
      </c>
      <c r="H10" s="3"/>
    </row>
    <row r="11" spans="1:8" ht="12.75">
      <c r="A11" s="25" t="s">
        <v>42</v>
      </c>
      <c r="B11" s="25" t="s">
        <v>14</v>
      </c>
      <c r="C11" s="31">
        <v>6</v>
      </c>
      <c r="D11" s="3"/>
      <c r="E11" s="29">
        <f>SQRT(C11*C11-E9*E9)</f>
        <v>5.935115837117251</v>
      </c>
      <c r="F11" s="29">
        <f>E11*D14-E9*SQRT(1-D14*D14)</f>
        <v>5.363580133331859</v>
      </c>
      <c r="G11" s="29">
        <f>E11*E14-E9*SQRT(1-E14*E14)</f>
        <v>4.220092669693801</v>
      </c>
      <c r="H11" s="3"/>
    </row>
    <row r="12" spans="1:8" ht="12.75">
      <c r="A12" s="3"/>
      <c r="B12" s="3"/>
      <c r="C12" s="32"/>
      <c r="D12" s="3"/>
      <c r="E12" s="29"/>
      <c r="F12" s="29"/>
      <c r="G12" s="3"/>
      <c r="H12" s="3"/>
    </row>
    <row r="13" spans="1:8" ht="12.75">
      <c r="A13" s="3"/>
      <c r="B13" s="3"/>
      <c r="C13" s="32"/>
      <c r="D13" s="3"/>
      <c r="E13" s="29"/>
      <c r="F13" s="29"/>
      <c r="G13" s="3"/>
      <c r="H13" s="3"/>
    </row>
    <row r="14" spans="1:8" ht="12.75">
      <c r="A14" s="33" t="s">
        <v>34</v>
      </c>
      <c r="B14" s="33"/>
      <c r="C14" s="28">
        <v>1</v>
      </c>
      <c r="D14" s="33">
        <v>0.95</v>
      </c>
      <c r="E14" s="33">
        <v>0.8</v>
      </c>
      <c r="F14" s="3"/>
      <c r="G14" s="3"/>
      <c r="H14" s="3"/>
    </row>
    <row r="15" spans="1:8" ht="12.75">
      <c r="A15" s="3"/>
      <c r="B15" s="3"/>
      <c r="C15" s="27"/>
      <c r="D15" s="3"/>
      <c r="E15" s="3"/>
      <c r="F15" s="3"/>
      <c r="G15" s="3"/>
      <c r="H15" s="3"/>
    </row>
    <row r="16" spans="1:8" ht="12.75">
      <c r="A16" s="3" t="s">
        <v>22</v>
      </c>
      <c r="B16" s="33" t="s">
        <v>43</v>
      </c>
      <c r="C16" s="34" t="s">
        <v>44</v>
      </c>
      <c r="D16" s="35" t="s">
        <v>44</v>
      </c>
      <c r="E16" s="36" t="s">
        <v>44</v>
      </c>
      <c r="F16" s="3"/>
      <c r="G16" s="3"/>
      <c r="H16" s="3"/>
    </row>
    <row r="17" spans="1:8" ht="12.75">
      <c r="A17" s="3"/>
      <c r="B17" s="3"/>
      <c r="C17" s="27"/>
      <c r="D17" s="3"/>
      <c r="E17" s="3"/>
      <c r="F17" s="3"/>
      <c r="G17" s="3"/>
      <c r="H17" s="3"/>
    </row>
    <row r="18" spans="1:8" ht="12.75">
      <c r="A18" s="37" t="s">
        <v>22</v>
      </c>
      <c r="B18" s="37">
        <v>1</v>
      </c>
      <c r="C18" s="29">
        <f>100*(1-(C9/1000+C10/1000)/(C8+C9/1000+C10/1000))</f>
        <v>98.93153937475267</v>
      </c>
      <c r="D18" s="29">
        <f>100*(1-(C9/1000+C10/1000)/(C8*D14+C9/1000+C10/1000))</f>
        <v>98.8759367194005</v>
      </c>
      <c r="E18" s="29">
        <f>100*(1-(C9/1000+C10/1000)/(C8*E14+C9/1000+C10/1000))</f>
        <v>98.66798223976319</v>
      </c>
      <c r="F18" s="3"/>
      <c r="G18" s="3"/>
      <c r="H18" s="3"/>
    </row>
    <row r="19" spans="1:8" ht="12.75">
      <c r="A19" s="3"/>
      <c r="B19" s="37">
        <v>0.75</v>
      </c>
      <c r="C19" s="29">
        <f>100*(1-(C9/1000+B19*B19*C10/1000)/(B19*C8+C9/1000+B19*B19*C10/1000))</f>
        <v>99.08184160116255</v>
      </c>
      <c r="D19" s="29">
        <f>100*(1-(C9/1000+B19*B19*C10/1000)/(B19*C8*D14+C9/1000+B19*B19*C10/1000))</f>
        <v>99.03398429355758</v>
      </c>
      <c r="E19" s="29">
        <f>100*(1-(C9/1000+B19*B19*C10/1000)/(B19*C8*E14+C9/1000+B19*B19*C10/1000))</f>
        <v>98.85493038965319</v>
      </c>
      <c r="F19" s="3"/>
      <c r="G19" s="3"/>
      <c r="H19" s="3"/>
    </row>
    <row r="20" spans="1:8" ht="12.75">
      <c r="A20" s="3"/>
      <c r="B20" s="37">
        <v>0.5</v>
      </c>
      <c r="C20" s="29">
        <f>100*(1-(C9/1000+B20*B20*C10/1000)/(B20*C8+C9/1000+B20*B20*C10/1000))</f>
        <v>99.16699722332409</v>
      </c>
      <c r="D20" s="29">
        <f>100*(1-(C9/1000+B20*B20*C10/1000)/(B20*C8*D14+C9/1000+B20*B20*C10/1000))</f>
        <v>99.12353923205343</v>
      </c>
      <c r="E20" s="29">
        <f>100*(1-(C9/1000+B20*B20*C10/1000)/(B20*C8*E14+C9/1000+B20*B20*C10/1000))</f>
        <v>98.96091044037605</v>
      </c>
      <c r="F20" s="3"/>
      <c r="G20" s="3"/>
      <c r="H20" s="3"/>
    </row>
    <row r="21" spans="1:8" ht="12.75">
      <c r="A21" s="3"/>
      <c r="B21" s="37">
        <v>0.25</v>
      </c>
      <c r="C21" s="29">
        <f>100*(1-(C9/1000+B21*B21*C10/1000)/(B21*C8+C9/1000+B21*B21*C10/1000))</f>
        <v>98.99029895070282</v>
      </c>
      <c r="D21" s="29">
        <f>100*(1-(C9/1000+B21*B21*C10/1000)/(B21*C8*D14+C9/1000+B21*B21*C10/1000))</f>
        <v>98.93772130806082</v>
      </c>
      <c r="E21" s="29">
        <f>100*(1-(C9/1000+B21*B21*C10/1000)/(B21*C8*E14+C9/1000+B21*B21*C10/1000))</f>
        <v>98.74105159219945</v>
      </c>
      <c r="F21" s="3"/>
      <c r="G21" s="3"/>
      <c r="H21" s="3"/>
    </row>
    <row r="22" spans="1:8" ht="12.75">
      <c r="A22" s="3"/>
      <c r="B22" s="37">
        <v>1.4</v>
      </c>
      <c r="C22" s="29">
        <f>100*(1-(C9/1000+B22*B22*C10/1000)/(B22*C8+C9/1000+B22*B22*C10/1000))</f>
        <v>98.6437888233769</v>
      </c>
      <c r="D22" s="29">
        <f>100*(1-(C9/1000+B22*B22*C10/1000)/(B22*C8*D14+C9/1000+B22*B22*C10/1000))</f>
        <v>98.57342756854189</v>
      </c>
      <c r="E22" s="29">
        <f>100*(1-(C9/1000+B22*B22*C10/1000)/(B22*C8*E14+C9/1000+B22*B22*C10/1000))</f>
        <v>98.31046444672275</v>
      </c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4" t="s">
        <v>45</v>
      </c>
      <c r="D24" s="35" t="s">
        <v>45</v>
      </c>
      <c r="E24" s="36" t="s">
        <v>45</v>
      </c>
      <c r="F24" s="3"/>
      <c r="G24" s="3"/>
      <c r="H24" s="3"/>
    </row>
    <row r="25" spans="1:8" ht="12.75">
      <c r="A25" s="3"/>
      <c r="B25" s="37">
        <v>1</v>
      </c>
      <c r="C25" s="29">
        <f>B25*E9+(POWER(B25*E11,2)/200)</f>
        <v>1.0561280000000002</v>
      </c>
      <c r="D25" s="29">
        <f>B25*F9+(POWER(B25*F11,2)/200)</f>
        <v>2.833079285386354</v>
      </c>
      <c r="E25" s="29">
        <f>B25*G9+(POWER(B25*G11,2)/200)</f>
        <v>4.354115412974367</v>
      </c>
      <c r="F25" s="3"/>
      <c r="G25" s="3"/>
      <c r="H25" s="3"/>
    </row>
    <row r="26" spans="1:8" ht="12.75">
      <c r="A26" s="3"/>
      <c r="B26" s="37">
        <v>0.75</v>
      </c>
      <c r="C26" s="29">
        <f>B26*E9+(POWER(B26*E11,2)/200)</f>
        <v>0.7590720000000002</v>
      </c>
      <c r="D26" s="29">
        <f>B26*F9+(POWER(B26*F11,2)/200)</f>
        <v>2.09783947168351</v>
      </c>
      <c r="E26" s="29">
        <f>B26*G9+(POWER(B26*G11,2)/200)</f>
        <v>3.248890451473772</v>
      </c>
      <c r="F26" s="3"/>
      <c r="G26" s="3"/>
      <c r="H26" s="3"/>
    </row>
    <row r="27" spans="1:8" ht="12.75">
      <c r="A27" s="3"/>
      <c r="B27" s="37">
        <v>0.5</v>
      </c>
      <c r="C27" s="29">
        <f>B27*E9+(POWER(B27*E11,2)/200)</f>
        <v>0.4840320000000001</v>
      </c>
      <c r="D27" s="29">
        <f>B27*F9+(POWER(B27*F11,2)/200)</f>
        <v>1.3805796528848366</v>
      </c>
      <c r="E27" s="29">
        <f>B27*G9+(POWER(B27*G11,2)/200)</f>
        <v>2.1547962288111795</v>
      </c>
      <c r="F27" s="3"/>
      <c r="G27" s="3"/>
      <c r="H27" s="3"/>
    </row>
    <row r="28" spans="1:8" ht="12.75">
      <c r="A28" s="3"/>
      <c r="B28" s="37">
        <v>0.25</v>
      </c>
      <c r="C28" s="29">
        <f>B28*E9+(POWER(B28*E11,2)/200)</f>
        <v>0.23100800000000002</v>
      </c>
      <c r="D28" s="29">
        <f>B28*F9+(POWER(B28*F11,2)/200)</f>
        <v>0.6812998289903333</v>
      </c>
      <c r="E28" s="29">
        <f>B28*G9+(POWER(B28*G11,2)/200)</f>
        <v>1.0718327449865885</v>
      </c>
      <c r="F28" s="3"/>
      <c r="G28" s="3"/>
      <c r="H28" s="3"/>
    </row>
    <row r="29" spans="1:8" ht="12.75">
      <c r="A29" s="3"/>
      <c r="B29" s="37">
        <v>1.4</v>
      </c>
      <c r="C29" s="29">
        <f>B29*E9+(POWER(B29*E11,2)/200)</f>
        <v>1.5772108800000004</v>
      </c>
      <c r="D29" s="29">
        <f>B29*F9+(POWER(B29*F11,2)/200)</f>
        <v>4.046861376711577</v>
      </c>
      <c r="E29" s="29">
        <f>B29*G9+(POWER(B29*G11,2)/200)</f>
        <v>6.145627288158363</v>
      </c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</sheetData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Wirkungsgsad Spannungaabfall</dc:title>
  <dc:subject/>
  <dc:creator>VTE</dc:creator>
  <cp:keywords/>
  <dc:description/>
  <cp:lastModifiedBy>user</cp:lastModifiedBy>
  <cp:lastPrinted>2003-10-28T10:31:31Z</cp:lastPrinted>
  <dcterms:created xsi:type="dcterms:W3CDTF">2003-07-16T15:10:47Z</dcterms:created>
  <dcterms:modified xsi:type="dcterms:W3CDTF">2004-11-01T10:08:08Z</dcterms:modified>
  <cp:category/>
  <cp:version/>
  <cp:contentType/>
  <cp:contentStatus/>
  <cp:revision>1</cp:revision>
</cp:coreProperties>
</file>